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12000" windowHeight="9000" firstSheet="0" activeTab="0"/>
  </bookViews>
  <sheets>
    <sheet sheetId="1" name="Lookup" state="hidden" r:id="rId4"/>
    <sheet sheetId="2" name="Rates" state="visible" r:id="rId5"/>
    <sheet sheetId="3" name="Your figures" state="visible" r:id="rId6"/>
    <sheet sheetId="4" name="Start here" state="visible" r:id="rId7"/>
    <sheet sheetId="5" name="Notes" state="visible" r:id="rId8"/>
  </sheets>
  <definedNames>
    <definedName name="RegionLabels">Lookup!$A$2:$A$4</definedName>
    <definedName name="BenchLow">Lookup!$B$2:$B$4</definedName>
    <definedName name="BenchHigh">Lookup!$C$2:$C$4</definedName>
    <definedName name="CurrentYear">Rates!$B$2</definedName>
    <definedName name="CpiProxy">Rates!$B$3</definedName>
    <definedName name="In_Region">'Your figures'!$B$3</definedName>
    <definedName name="In_Udas">'Your figures'!$B$4</definedName>
    <definedName name="In_ContractValue">'Your figures'!$B$5</definedName>
    <definedName name="In_YearSigned">'Your figures'!$B$6</definedName>
    <definedName name="EffectiveUda">'Your figures'!$B$8</definedName>
    <definedName name="YearsSinceSigned">'Your figures'!$B$9</definedName>
    <definedName name="CumulativeCpi">'Your figures'!$B$10</definedName>
    <definedName name="RealValuePerUda">'Your figures'!$B$11</definedName>
    <definedName name="BenchmarkLow">'Your figures'!$B$12</definedName>
    <definedName name="BenchmarkHigh">'Your figures'!$B$13</definedName>
    <definedName name="BenchmarkPosition">'Your figures'!$B$14</definedName>
  </definedNames>
  <calcPr calcId="171027"/>
</workbook>
</file>

<file path=xl/sharedStrings.xml><?xml version="1.0" encoding="utf-8"?>
<sst xmlns="http://schemas.openxmlformats.org/spreadsheetml/2006/main" count="61" uniqueCount="52">
  <si>
    <t>region</t>
  </si>
  <si>
    <t>low</t>
  </si>
  <si>
    <t>high</t>
  </si>
  <si>
    <t>England</t>
  </si>
  <si>
    <t>Wales</t>
  </si>
  <si>
    <t>Northern Ireland</t>
  </si>
  <si>
    <t>Locked rates: do not edit</t>
  </si>
  <si>
    <t>Current year (for CPI calculation)</t>
  </si>
  <si>
    <t>CPI proxy per year (simplified 2.5%)</t>
  </si>
  <si>
    <t>Your contract: edit the highlighted cells</t>
  </si>
  <si>
    <t>Summary</t>
  </si>
  <si>
    <t>Region</t>
  </si>
  <si>
    <t>UDAs contracted</t>
  </si>
  <si>
    <t>Annual UDAs contracted</t>
  </si>
  <si>
    <t>Contract value</t>
  </si>
  <si>
    <t>Annual contract value (GBP)</t>
  </si>
  <si>
    <t>Effective UDA value</t>
  </si>
  <si>
    <t>Year contract was signed</t>
  </si>
  <si>
    <t>Years since signed</t>
  </si>
  <si>
    <t>Effective value per UDA (GBP)</t>
  </si>
  <si>
    <t>Cumulative CPI erosion</t>
  </si>
  <si>
    <t>Years since contract signed</t>
  </si>
  <si>
    <t>Real value per UDA</t>
  </si>
  <si>
    <t>Real value per UDA in today's money (GBP)</t>
  </si>
  <si>
    <t>Benchmark low</t>
  </si>
  <si>
    <t>Regional benchmark (low) (GBP)</t>
  </si>
  <si>
    <t>Benchmark high</t>
  </si>
  <si>
    <t>Regional benchmark (high) (GBP)</t>
  </si>
  <si>
    <t>Position</t>
  </si>
  <si>
    <t>Position vs regional benchmark</t>
  </si>
  <si>
    <t>UDA contract value model</t>
  </si>
  <si>
    <t>Dental Finance Partners</t>
  </si>
  <si>
    <t/>
  </si>
  <si>
    <t>This model shows your effective value per UDA, how it compares to the regional</t>
  </si>
  <si>
    <t>benchmark, and how its real-terms value has eroded since your contract was signed.</t>
  </si>
  <si>
    <t>How to use:</t>
  </si>
  <si>
    <t>1. Go to 'Your figures' and edit the highlighted cells.</t>
  </si>
  <si>
    <t>2. Enter your region, UDA count, contract value and year signed.</t>
  </si>
  <si>
    <t>3. Every figure recalculates automatically.</t>
  </si>
  <si>
    <t>Benchmark ranges are indicative. Your commissioner sets the actual per-UDA rate.</t>
  </si>
  <si>
    <t>See 'Notes' for assumptions.</t>
  </si>
  <si>
    <t>Assumptions and limitations</t>
  </si>
  <si>
    <t>Current year: 2026. CPI proxy: 2.5% per year (simplified constant; actual UK CPI</t>
  </si>
  <si>
    <t>since 2006 has averaged higher).</t>
  </si>
  <si>
    <t>England benchmark: GBP25 to GBP35. Wales: GBP25 to GBP38. Northern Ireland: GBP21 to GBP32.</t>
  </si>
  <si>
    <t>These are indicative ranges. Your commissioner sets the actual rate.</t>
  </si>
  <si>
    <t>Effective UDA = contract value divided by UDA count. This is the rate before patient charges.</t>
  </si>
  <si>
    <t>Patient charges count towards the contract value, not in addition to it.</t>
  </si>
  <si>
    <t>Real value per UDA = effective UDA value divided by (1 + cumulative CPI). This shows</t>
  </si>
  <si>
    <t>roughly what the rate is worth in today's money if inflation has been 2.5% per year.</t>
  </si>
  <si>
    <t>Under-delivery: below 96% triggers a clawback. Shortfall of up to 4% carries forward.</t>
  </si>
  <si>
    <t>Track UDAs against target monthly to avoid year-end surprises.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</si>
</sst>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£#,##0"/>
    <numFmt numFmtId="165" formatCode="£#,##0.00"/>
  </numFmts>
  <fonts count="8" x14ac:knownFonts="1">
    <font>
      <color theme="1"/>
      <family val="2"/>
      <scheme val="minor"/>
      <sz val="11"/>
      <name val="Calibri"/>
    </font>
    <font>
      <b/>
      <color rgb="FFFFFFFF"/>
      <sz val="11"/>
    </font>
    <font>
      <color rgb="FF1A1A2E"/>
    </font>
    <font>
      <b/>
      <color rgb="FF001b3d"/>
      <sz val="11"/>
    </font>
    <font>
      <b/>
      <color rgb="FF001b3d"/>
    </font>
    <font>
      <b/>
    </font>
    <font>
      <b/>
      <color rgb="FF001b3d"/>
      <sz val="14"/>
    </font>
    <font>
      <b/>
      <color rgb="FF001b3d"/>
      <sz val="12"/>
    </font>
  </fonts>
  <fills count="5">
    <fill>
      <patternFill patternType="none"/>
    </fill>
    <fill>
      <patternFill patternType="gray125"/>
    </fill>
    <fill>
      <patternFill patternType="solid">
        <fgColor rgb="FF001b3d"/>
      </patternFill>
    </fill>
    <fill>
      <patternFill patternType="solid">
        <fgColor rgb="FFb8975d"/>
      </patternFill>
    </fill>
    <fill>
      <patternFill patternType="solid">
        <fgColor rgb="FFF5EDD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3" fontId="0" fillId="0" borderId="0" xfId="0" applyNumberFormat="1"/>
    <xf numFmtId="10" fontId="0" fillId="0" borderId="0" xfId="0" applyNumberFormat="1"/>
    <xf numFmtId="0" fontId="3" fillId="3" borderId="0" xfId="0" applyFont="1" applyFill="1" applyAlignment="1">
      <alignment vertical="center"/>
    </xf>
    <xf numFmtId="0" fontId="0" fillId="4" borderId="0" xfId="0" applyFill="1" applyProtection="1">
      <protection locked="0"/>
    </xf>
    <xf numFmtId="3" fontId="0" fillId="4" borderId="0" xfId="0" applyNumberFormat="1" applyFill="1" applyProtection="1">
      <protection locked="0"/>
    </xf>
    <xf numFmtId="164" fontId="0" fillId="0" borderId="0" xfId="0" applyNumberFormat="1"/>
    <xf numFmtId="164" fontId="0" fillId="4" borderId="0" xfId="0" applyNumberFormat="1" applyFill="1" applyProtection="1">
      <protection locked="0"/>
    </xf>
    <xf numFmtId="0" fontId="4" fillId="0" borderId="0" xfId="0" applyFont="1"/>
    <xf numFmtId="165" fontId="4" fillId="0" borderId="0" xfId="0" applyNumberFormat="1" applyFont="1"/>
    <xf numFmtId="1" fontId="0" fillId="4" borderId="0" xfId="0" applyNumberFormat="1" applyFill="1" applyProtection="1">
      <protection locked="0"/>
    </xf>
    <xf numFmtId="1" fontId="0" fillId="0" borderId="0" xfId="0" applyNumberFormat="1"/>
    <xf numFmtId="165" fontId="0" fillId="0" borderId="0" xfId="0" applyNumberFormat="1"/>
    <xf numFmtId="0" fontId="5" fillId="0" borderId="0" xfId="0" applyFont="1"/>
    <xf numFmtId="165" fontId="5" fillId="0" borderId="0" xfId="0" applyNumberFormat="1" applyFont="1"/>
    <xf numFmtId="49" fontId="0" fillId="0" borderId="0" xfId="0" applyNumberForma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FormatPr defaultRowHeight="15" outlineLevelRow="0" outlineLevelCol="0" x14ac:dyDescent="5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25</v>
      </c>
      <c r="C2">
        <v>35</v>
      </c>
    </row>
    <row r="3" spans="1:3" x14ac:dyDescent="0.25">
      <c r="A3" t="s">
        <v>4</v>
      </c>
      <c r="B3">
        <v>25</v>
      </c>
      <c r="C3">
        <v>38</v>
      </c>
    </row>
    <row r="4" spans="1:3" x14ac:dyDescent="0.25">
      <c r="A4" t="s">
        <v>5</v>
      </c>
      <c r="B4">
        <v>21</v>
      </c>
      <c r="C4">
        <v>32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b3d"/>
  </sheetPr>
  <dimension ref="A1:B3"/>
  <sheetFormatPr defaultRowHeight="15" outlineLevelRow="0" outlineLevelCol="0" x14ac:dyDescent="55"/>
  <cols>
    <col min="1" max="1" width="54" customWidth="1"/>
    <col min="2" max="2" width="18" customWidth="1"/>
  </cols>
  <sheetData>
    <row r="1" spans="1:2" x14ac:dyDescent="0.25">
      <c r="A1" s="1" t="s">
        <v>6</v>
      </c>
      <c r="B1" s="1"/>
    </row>
    <row r="2" spans="1:2" x14ac:dyDescent="0.25">
      <c r="A2" s="2" t="s">
        <v>7</v>
      </c>
      <c r="B2" s="3">
        <v>2026</v>
      </c>
    </row>
    <row r="3" spans="1:2" x14ac:dyDescent="0.25">
      <c r="A3" s="2" t="s">
        <v>8</v>
      </c>
      <c r="B3" s="4">
        <v>0.025</v>
      </c>
    </row>
  </sheetData>
  <sheetProtection sheet="1"/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5d"/>
  </sheetPr>
  <dimension ref="A1:E14"/>
  <sheetFormatPr defaultRowHeight="15" outlineLevelRow="0" outlineLevelCol="0" x14ac:dyDescent="55"/>
  <cols>
    <col min="1" max="1" width="46" customWidth="1"/>
    <col min="2" max="2" width="22" customWidth="1"/>
    <col min="3" max="3" width="4" customWidth="1"/>
    <col min="4" max="4" width="38" customWidth="1"/>
    <col min="5" max="5" width="22" customWidth="1"/>
  </cols>
  <sheetData>
    <row r="1" spans="1:5" x14ac:dyDescent="0.25">
      <c r="A1" s="1" t="s">
        <v>9</v>
      </c>
      <c r="B1" s="1"/>
      <c r="D1" s="5" t="s">
        <v>10</v>
      </c>
      <c r="E1" s="5"/>
    </row>
    <row r="3" spans="1:5" x14ac:dyDescent="0.25">
      <c r="A3" s="2" t="s">
        <v>11</v>
      </c>
      <c r="B3" s="6" t="s">
        <v>3</v>
      </c>
      <c r="D3" s="2" t="s">
        <v>12</v>
      </c>
      <c r="E3" s="3">
        <f>In_Udas</f>
      </c>
    </row>
    <row r="4" spans="1:5" x14ac:dyDescent="0.25">
      <c r="A4" s="2" t="s">
        <v>13</v>
      </c>
      <c r="B4" s="7">
        <v>12000</v>
      </c>
      <c r="D4" s="2" t="s">
        <v>14</v>
      </c>
      <c r="E4" s="8">
        <f>In_ContractValue</f>
      </c>
    </row>
    <row r="5" spans="1:5" x14ac:dyDescent="0.25">
      <c r="A5" s="2" t="s">
        <v>15</v>
      </c>
      <c r="B5" s="9">
        <v>336000</v>
      </c>
      <c r="D5" s="10" t="s">
        <v>16</v>
      </c>
      <c r="E5" s="11">
        <f>EffectiveUda</f>
      </c>
    </row>
    <row r="6" spans="1:2" x14ac:dyDescent="0.25">
      <c r="A6" s="2" t="s">
        <v>17</v>
      </c>
      <c r="B6" s="12">
        <v>2019</v>
      </c>
    </row>
    <row r="7" spans="4:5" x14ac:dyDescent="0.25">
      <c r="D7" s="2" t="s">
        <v>18</v>
      </c>
      <c r="E7" s="13">
        <f>YearsSinceSigned</f>
      </c>
    </row>
    <row r="8" spans="1:5" x14ac:dyDescent="0.25">
      <c r="A8" s="2" t="s">
        <v>19</v>
      </c>
      <c r="B8" s="14">
        <f>IF(In_Udas&gt;0,In_ContractValue/In_Udas,0)</f>
      </c>
      <c r="D8" s="2" t="s">
        <v>20</v>
      </c>
      <c r="E8" s="4">
        <f>CumulativeCpi</f>
      </c>
    </row>
    <row r="9" spans="1:5" x14ac:dyDescent="0.25">
      <c r="A9" s="2" t="s">
        <v>21</v>
      </c>
      <c r="B9" s="13">
        <f>MAX(0,CurrentYear-In_YearSigned)</f>
      </c>
      <c r="D9" s="10" t="s">
        <v>22</v>
      </c>
      <c r="E9" s="11">
        <f>RealValuePerUda</f>
      </c>
    </row>
    <row r="10" spans="1:2" x14ac:dyDescent="0.25">
      <c r="A10" s="2" t="s">
        <v>20</v>
      </c>
      <c r="B10" s="4">
        <f>POWER(1+CpiProxy,YearsSinceSigned)-1</f>
      </c>
    </row>
    <row r="11" spans="1:5" x14ac:dyDescent="0.25">
      <c r="A11" s="15" t="s">
        <v>23</v>
      </c>
      <c r="B11" s="16">
        <f>EffectiveUda/(1+CumulativeCpi)</f>
      </c>
      <c r="D11" s="2" t="s">
        <v>24</v>
      </c>
      <c r="E11" s="14">
        <f>BenchmarkLow</f>
      </c>
    </row>
    <row r="12" spans="1:5" x14ac:dyDescent="0.25">
      <c r="A12" s="2" t="s">
        <v>25</v>
      </c>
      <c r="B12" s="14">
        <f>IFERROR(VLOOKUP(In_Region,CHOOSE({1,2},RegionLabels,BenchLow),2,0),25)</f>
      </c>
      <c r="D12" s="2" t="s">
        <v>26</v>
      </c>
      <c r="E12" s="14">
        <f>BenchmarkHigh</f>
      </c>
    </row>
    <row r="13" spans="1:5" x14ac:dyDescent="0.25">
      <c r="A13" s="2" t="s">
        <v>27</v>
      </c>
      <c r="B13" s="14">
        <f>IFERROR(VLOOKUP(In_Region,CHOOSE({1,2},RegionLabels,BenchHigh),2,0),35)</f>
      </c>
      <c r="D13" s="2" t="s">
        <v>28</v>
      </c>
      <c r="E13" s="17">
        <f>BenchmarkPosition</f>
      </c>
    </row>
    <row r="14" spans="1:2" x14ac:dyDescent="0.25">
      <c r="A14" s="2" t="s">
        <v>29</v>
      </c>
      <c r="B14">
        <f>IF(EffectiveUda&lt;BenchmarkLow,"Below benchmark",IF(EffectiveUda&gt;BenchmarkHigh,"Above benchmark","Within benchmark"))</f>
      </c>
    </row>
  </sheetData>
  <mergeCells count="2">
    <mergeCell ref="A1:B1"/>
    <mergeCell ref="D1:E1"/>
  </mergeCells>
  <dataValidations count="1">
    <dataValidation type="list" sqref="B3">
      <formula1>RegionLabels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5d"/>
  </sheetPr>
  <dimension ref="A1:A13"/>
  <sheetFormatPr defaultRowHeight="15" outlineLevelRow="0" outlineLevelCol="0" x14ac:dyDescent="55"/>
  <cols>
    <col min="1" max="1" width="90" customWidth="1"/>
  </cols>
  <sheetData>
    <row r="1" spans="1:1" x14ac:dyDescent="0.25">
      <c r="A1" s="18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  <row r="5" spans="1:1" x14ac:dyDescent="0.25">
      <c r="A5" t="s">
        <v>34</v>
      </c>
    </row>
    <row r="6" spans="1:1" x14ac:dyDescent="0.25">
      <c r="A6" t="s">
        <v>32</v>
      </c>
    </row>
    <row r="7" spans="1:1" x14ac:dyDescent="0.25">
      <c r="A7" s="19" t="s">
        <v>35</v>
      </c>
    </row>
    <row r="8" spans="1:1" x14ac:dyDescent="0.25">
      <c r="A8" t="s">
        <v>36</v>
      </c>
    </row>
    <row r="9" spans="1:1" x14ac:dyDescent="0.25">
      <c r="A9" t="s">
        <v>37</v>
      </c>
    </row>
    <row r="10" spans="1:1" x14ac:dyDescent="0.25">
      <c r="A10" t="s">
        <v>38</v>
      </c>
    </row>
    <row r="11" spans="1:1" x14ac:dyDescent="0.25">
      <c r="A11" t="s">
        <v>32</v>
      </c>
    </row>
    <row r="12" spans="1:1" x14ac:dyDescent="0.25">
      <c r="A12" t="s">
        <v>39</v>
      </c>
    </row>
    <row r="13" spans="1:1" x14ac:dyDescent="0.25">
      <c r="A13" t="s">
        <v>40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FormatPr defaultRowHeight="15" outlineLevelRow="0" outlineLevelCol="0" x14ac:dyDescent="55"/>
  <cols>
    <col min="1" max="1" width="100" customWidth="1"/>
  </cols>
  <sheetData>
    <row r="1" spans="1:1" x14ac:dyDescent="0.25">
      <c r="A1" s="18" t="s">
        <v>41</v>
      </c>
    </row>
    <row r="2" spans="1:1" x14ac:dyDescent="0.25">
      <c r="A2" t="s">
        <v>32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32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32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32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32</v>
      </c>
    </row>
    <row r="15" spans="1:1" x14ac:dyDescent="0.25">
      <c r="A15" t="s">
        <v>50</v>
      </c>
    </row>
    <row r="16" spans="1:1" x14ac:dyDescent="0.25">
      <c r="A16" t="s">
        <v>51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Lookup</vt:lpstr>
      <vt:lpstr>Rates</vt:lpstr>
      <vt:lpstr>Your figures</vt:lpstr>
      <vt:lpstr>Start here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Dental Finance Partners</dc:creator>
  <dc:title/>
  <dc:subject/>
  <dc:description/>
  <cp:keywords/>
  <cp:category/>
  <cp:lastModifiedBy>Dental Finance Partners</cp:lastModifiedBy>
  <dcterms:created xsi:type="dcterms:W3CDTF">2024-01-01T00:00:00Z</dcterms:created>
  <dcterms:modified xsi:type="dcterms:W3CDTF">2024-01-01T00:00:00Z</dcterms:modified>
</cp:coreProperties>
</file>